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<sst xmlns="http://schemas.openxmlformats.org/spreadsheetml/2006/main" count="240" uniqueCount="144">
  <si>
    <t>KRYCÍ LIST ROZPOČTU</t>
  </si>
  <si>
    <t>Názov stavby</t>
  </si>
  <si>
    <t>Dobudovanie systému pre odvoz komunálneho odpadu v obci Kružlová</t>
  </si>
  <si>
    <t>JKSO</t>
  </si>
  <si>
    <t xml:space="preserve"> </t>
  </si>
  <si>
    <t>Kód stavby</t>
  </si>
  <si>
    <t>M221</t>
  </si>
  <si>
    <t>Názov objektu</t>
  </si>
  <si>
    <t>SO 03 Stojisko č.3</t>
  </si>
  <si>
    <t>EČO</t>
  </si>
  <si>
    <t>Kód objektu</t>
  </si>
  <si>
    <t>SO 03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</si>
  <si>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</si>
  <si>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</si>
  <si>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</si>
  <si>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</si>
  <si>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</si>
  <si>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</si>
  <si>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</si>
  <si>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</si>
  <si>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</si>
  <si>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</si>
  <si>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</si>
  <si>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</si>
  <si>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</si>
  <si>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</si>
  <si>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</si>
  <si>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</si>
  <si>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</si>
  <si>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</si>
  <si>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</si>
  <si>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</si>
  <si>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</si>
  <si>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</si>
  <si>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</si>
  <si>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</si>
  <si>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</si>
  <si>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</si>
  <si>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</si>
  <si>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</si>
  <si>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</si>
  <si>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</si>
  <si>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</si>
  <si>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</si>
  <si>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</si>
  <si>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</si>
  <si>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</si>
  <si>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</si>
  <si>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</si>
  <si>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</si>
  <si>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</si>
  <si>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</si>
  <si>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</si>
  <si>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</si>
  <si>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</si>
  <si>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</si>
  <si>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</si>
  <si>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</si>
  <si>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</si>
  <si>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</si>
  <si>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</si>
  <si>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</si>
  <si>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</si>
  <si>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</si>
  <si>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</si>
  <si>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</si>
  <si>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</si>
  <si>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</si>
  <si>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</si>
  <si>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</si>
  <si>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</si>
  <si>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</si>
  <si>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</si>
  <si>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</si>
  <si>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</si>
  <si>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</si>
  <si>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</si>
  <si>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</si>
  <si>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</si>
  <si>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</si>
  <si>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</si>
  <si>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</si>
  <si>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</si>
  <si>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</si>
  <si>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</si>
  <si>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</si>
  <si>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</si>
  <si>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</si>
  <si>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</si>
  <si>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</si>
  <si>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</si>
  <si>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</si>
  <si>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</si>
  <si>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</si>
  <si>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</si>
  <si>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</si>
  <si>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</si>
  <si>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</si>
  <si>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</si>
  <si>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</si>
  <si>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</si>
  <si>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</si>
  <si>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</si>
  <si>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</si>
  <si>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</si>
  <si>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</si>
  <si>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</si>
  <si>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Odkopávka a prekopávka nezapažená v hornine 3, do 100 m3</t>
  </si>
  <si>
    <t>m3</t>
  </si>
  <si>
    <t>2</t>
  </si>
  <si>
    <t>Odkopávky a prekopávky nezapažené. Príplatok k cenám za lepivosť horniny 3</t>
  </si>
  <si>
    <t>3</t>
  </si>
  <si>
    <t>Vodorovné premiestnenie výkopku z horniny 1-4 do 20m</t>
  </si>
  <si>
    <t>4</t>
  </si>
  <si>
    <t xml:space="preserve">Vodorovné premiestnenie výkopku  po spevnenej ceste z  horniny tr.1-4  v množstve do 100 m3 na vzdialenosť do 3000 m </t>
  </si>
  <si>
    <t>Zakladanie</t>
  </si>
  <si>
    <t>5</t>
  </si>
  <si>
    <t>Zhotovenie vrstvy z geotextílie na upravenom povrchu v sklone do 1 : 5 , šírky od 0 do 3 m</t>
  </si>
  <si>
    <t>m2</t>
  </si>
  <si>
    <t>6</t>
  </si>
  <si>
    <t>M</t>
  </si>
  <si>
    <t>Komunikácie</t>
  </si>
  <si>
    <t>7</t>
  </si>
  <si>
    <t>Podklad spevnenej plochy z kameniva drveného so zhutnením frakcie 32-63 mm</t>
  </si>
  <si>
    <t>8</t>
  </si>
  <si>
    <t>Zhotovenie spevnenej plochy z cest., panelov osadených do lôžka z kameniva hr.50 mm</t>
  </si>
  <si>
    <t>9</t>
  </si>
  <si>
    <t>Cestný panel 18 IZD 300/180, dĺ.3000xš.1500xhr.180mm</t>
  </si>
  <si>
    <t>ks</t>
  </si>
  <si>
    <t>Úpravy povrchov, podlahy, osadenie</t>
  </si>
  <si>
    <t>10</t>
  </si>
  <si>
    <t>Násyp z kameniva ťaženého 8-16 (pre spevnenie podkladov)</t>
  </si>
  <si>
    <t>Ostatné konštrukcie a práce-búranie</t>
  </si>
  <si>
    <t>11</t>
  </si>
  <si>
    <t>Osadenie chodník. obrubníka betónového s oporou z betónu prostého tr. C 10/12, 5 do lôžka</t>
  </si>
  <si>
    <t>m</t>
  </si>
  <si>
    <t>12</t>
  </si>
  <si>
    <t xml:space="preserve">OBRUBNÍK CESTNÝ </t>
  </si>
  <si>
    <t>99</t>
  </si>
  <si>
    <t>Presun hmôt HSV</t>
  </si>
  <si>
    <t>13</t>
  </si>
  <si>
    <t>Presun hmôt na spevnených plochách s krytom z kameniva (8233, 8235) pre akékoľvek dľžky</t>
  </si>
  <si>
    <t>t</t>
  </si>
  <si>
    <t>Geotextília netkaná polypropylénová PP   300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</si>
</sst>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8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37">
      <selection activeCell="U37" sqref="U3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66" t="s">
        <v>2</v>
      </c>
      <c r="F5" s="167"/>
      <c r="G5" s="167"/>
      <c r="H5" s="167"/>
      <c r="I5" s="167"/>
      <c r="J5" s="168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69" t="s">
        <v>8</v>
      </c>
      <c r="F7" s="170"/>
      <c r="G7" s="170"/>
      <c r="H7" s="170"/>
      <c r="I7" s="170"/>
      <c r="J7" s="171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72" t="s">
        <v>4</v>
      </c>
      <c r="F9" s="173"/>
      <c r="G9" s="173"/>
      <c r="H9" s="173"/>
      <c r="I9" s="173"/>
      <c r="J9" s="174"/>
      <c r="K9" s="14"/>
      <c r="L9" s="14"/>
      <c r="M9" s="14"/>
      <c r="N9" s="14"/>
      <c r="O9" s="14" t="s">
        <v>13</v>
      </c>
      <c r="P9" s="175"/>
      <c r="Q9" s="176"/>
      <c r="R9" s="177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/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7"/>
      <c r="D38" s="70" t="s">
        <v>41</v>
      </c>
      <c r="E38" s="71">
        <f>SUMIF(Rozpocet!M5:M34,8,Rozpocet!G5:G34)</f>
        <v>0</v>
      </c>
      <c r="F38" s="72"/>
      <c r="G38" s="68">
        <v>8</v>
      </c>
      <c r="H38" s="73" t="s">
        <v>42</v>
      </c>
      <c r="I38" s="30"/>
      <c r="J38" s="74">
        <v>0</v>
      </c>
      <c r="K38" s="75"/>
      <c r="L38" s="68">
        <v>13</v>
      </c>
      <c r="M38" s="28" t="s">
        <v>43</v>
      </c>
      <c r="N38" s="36"/>
      <c r="O38" s="36"/>
      <c r="P38" s="76">
        <f>M48</f>
        <v>20</v>
      </c>
      <c r="Q38" s="77" t="s">
        <v>44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45</v>
      </c>
      <c r="E39" s="71">
        <f>SUMIF(Rozpocet!M10:M34,4,Rozpocet!G10:G34)</f>
        <v>0</v>
      </c>
      <c r="F39" s="72"/>
      <c r="G39" s="68">
        <v>9</v>
      </c>
      <c r="H39" s="14" t="s">
        <v>46</v>
      </c>
      <c r="I39" s="70"/>
      <c r="J39" s="74">
        <v>0</v>
      </c>
      <c r="K39" s="75"/>
      <c r="L39" s="68">
        <v>14</v>
      </c>
      <c r="M39" s="28" t="s">
        <v>47</v>
      </c>
      <c r="N39" s="36"/>
      <c r="O39" s="36"/>
      <c r="P39" s="76">
        <f>M48</f>
        <v>20</v>
      </c>
      <c r="Q39" s="77" t="s">
        <v>44</v>
      </c>
      <c r="R39" s="71">
        <v>0</v>
      </c>
      <c r="S39" s="72"/>
    </row>
    <row r="40" spans="1:19" ht="20.25" customHeight="1">
      <c r="A40" s="68">
        <v>3</v>
      </c>
      <c r="B40" s="69" t="s">
        <v>48</v>
      </c>
      <c r="C40" s="17"/>
      <c r="D40" s="70" t="s">
        <v>41</v>
      </c>
      <c r="E40" s="71">
        <f>SUMIF(Rozpocet!M11:M34,32,Rozpocet!G11:G34)</f>
        <v>0</v>
      </c>
      <c r="F40" s="72"/>
      <c r="G40" s="68">
        <v>10</v>
      </c>
      <c r="H40" s="73" t="s">
        <v>49</v>
      </c>
      <c r="I40" s="30"/>
      <c r="J40" s="74">
        <v>0</v>
      </c>
      <c r="K40" s="75"/>
      <c r="L40" s="68">
        <v>15</v>
      </c>
      <c r="M40" s="28" t="s">
        <v>50</v>
      </c>
      <c r="N40" s="36"/>
      <c r="O40" s="36"/>
      <c r="P40" s="76">
        <f>M48</f>
        <v>20</v>
      </c>
      <c r="Q40" s="77" t="s">
        <v>44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45</v>
      </c>
      <c r="E41" s="71">
        <f>SUMIF(Rozpocet!M12:M34,16,Rozpocet!G12:G34)+SUMIF(Rozpocet!M12:M34,128,Rozpocet!G12:G34)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51</v>
      </c>
      <c r="N41" s="36"/>
      <c r="O41" s="36"/>
      <c r="P41" s="76">
        <f>M48</f>
        <v>20</v>
      </c>
      <c r="Q41" s="77" t="s">
        <v>44</v>
      </c>
      <c r="R41" s="71">
        <v>0</v>
      </c>
      <c r="S41" s="72"/>
    </row>
    <row r="42" spans="1:19" ht="20.25" customHeight="1">
      <c r="A42" s="68">
        <v>5</v>
      </c>
      <c r="B42" s="69" t="s">
        <v>52</v>
      </c>
      <c r="C42" s="17"/>
      <c r="D42" s="70" t="s">
        <v>41</v>
      </c>
      <c r="E42" s="71">
        <f>SUMIF(Rozpocet!M13:M34,256,Rozpocet!G13:G34)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53</v>
      </c>
      <c r="N42" s="36"/>
      <c r="O42" s="36"/>
      <c r="P42" s="76">
        <f>M48</f>
        <v>20</v>
      </c>
      <c r="Q42" s="77" t="s">
        <v>44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45</v>
      </c>
      <c r="E43" s="71">
        <f>SUMIF(Rozpocet!M14:M34,64,Rozpocet!G14:G34)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54</v>
      </c>
      <c r="N43" s="36"/>
      <c r="O43" s="36"/>
      <c r="P43" s="36"/>
      <c r="Q43" s="36"/>
      <c r="R43" s="71">
        <f>SUMIF(Rozpocet!M14:M34,1024,Rozpocet!G14:G34)</f>
        <v>0</v>
      </c>
      <c r="S43" s="72"/>
    </row>
    <row r="44" spans="1:19" ht="20.25" customHeight="1">
      <c r="A44" s="68">
        <v>7</v>
      </c>
      <c r="B44" s="81" t="s">
        <v>55</v>
      </c>
      <c r="C44" s="36"/>
      <c r="D44" s="30"/>
      <c r="E44" s="82">
        <f>SUM(E38:E43)</f>
        <v>0</v>
      </c>
      <c r="F44" s="46"/>
      <c r="G44" s="68">
        <v>12</v>
      </c>
      <c r="H44" s="81" t="s">
        <v>56</v>
      </c>
      <c r="I44" s="30"/>
      <c r="J44" s="83">
        <f>SUM(J38:J41)</f>
        <v>0</v>
      </c>
      <c r="K44" s="84"/>
      <c r="L44" s="68">
        <v>19</v>
      </c>
      <c r="M44" s="81" t="s">
        <v>57</v>
      </c>
      <c r="N44" s="36"/>
      <c r="O44" s="36"/>
      <c r="P44" s="36"/>
      <c r="Q44" s="72"/>
      <c r="R44" s="82">
        <f>SUM(R38:R43)</f>
        <v>0</v>
      </c>
      <c r="S44" s="46"/>
    </row>
    <row r="45" spans="1:19" ht="20.25" customHeight="1">
      <c r="A45" s="85">
        <v>20</v>
      </c>
      <c r="B45" s="86" t="s">
        <v>58</v>
      </c>
      <c r="C45" s="87"/>
      <c r="D45" s="88"/>
      <c r="E45" s="89">
        <f>SUMIF(Rozpocet!M14:M34,512,Rozpocet!G14:G34)</f>
        <v>0</v>
      </c>
      <c r="F45" s="42"/>
      <c r="G45" s="85">
        <v>21</v>
      </c>
      <c r="H45" s="86" t="s">
        <v>59</v>
      </c>
      <c r="I45" s="88"/>
      <c r="J45" s="90">
        <v>0</v>
      </c>
      <c r="K45" s="91">
        <f>M48</f>
        <v>20</v>
      </c>
      <c r="L45" s="85">
        <v>22</v>
      </c>
      <c r="M45" s="86" t="s">
        <v>60</v>
      </c>
      <c r="N45" s="87"/>
      <c r="O45" s="41"/>
      <c r="P45" s="41"/>
      <c r="Q45" s="41"/>
      <c r="R45" s="89">
        <f>SUMIF(Rozpocet!M14:M34,"&lt;4",Rozpocet!G14:G34)+SUMIF(Rozpocet!M14:M34,"&gt;1024",Rozpocet!G14:G34)</f>
        <v>0</v>
      </c>
      <c r="S45" s="42"/>
    </row>
    <row r="46" spans="1:19" ht="20.25" customHeight="1">
      <c r="A46" s="92" t="s">
        <v>20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63</v>
      </c>
      <c r="N47" s="36"/>
      <c r="O47" s="36"/>
      <c r="P47" s="36"/>
      <c r="Q47" s="72"/>
      <c r="R47" s="82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64</v>
      </c>
      <c r="B48" s="32"/>
      <c r="C48" s="32"/>
      <c r="D48" s="32"/>
      <c r="E48" s="32"/>
      <c r="F48" s="33"/>
      <c r="G48" s="98" t="s">
        <v>65</v>
      </c>
      <c r="H48" s="32"/>
      <c r="I48" s="32"/>
      <c r="J48" s="32"/>
      <c r="K48" s="32"/>
      <c r="L48" s="68">
        <v>24</v>
      </c>
      <c r="M48" s="99">
        <v>20</v>
      </c>
      <c r="N48" s="30" t="s">
        <v>44</v>
      </c>
      <c r="O48" s="100">
        <f>R47-O49</f>
        <v>0</v>
      </c>
      <c r="P48" s="32" t="s">
        <v>66</v>
      </c>
      <c r="Q48" s="32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19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99">
        <v>20</v>
      </c>
      <c r="N49" s="30" t="s">
        <v>44</v>
      </c>
      <c r="O49" s="100">
        <f>ROUND(SUMIF(Rozpocet!L14:L34,M49,Rozpocet!G14:G34)+SUMIF(P38:P42,M49,R38:R42)+IF(K45=M49,J45,0),2)</f>
        <v>0</v>
      </c>
      <c r="P49" s="36" t="s">
        <v>66</v>
      </c>
      <c r="Q49" s="36"/>
      <c r="R49" s="71">
        <f>ROUND(O49*M49/100,2)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67</v>
      </c>
      <c r="N50" s="87"/>
      <c r="O50" s="87"/>
      <c r="P50" s="87"/>
      <c r="Q50" s="41"/>
      <c r="R50" s="107">
        <f>R47+R48+R49</f>
        <v>0</v>
      </c>
      <c r="S50" s="108"/>
    </row>
    <row r="51" spans="1:19" ht="20.25" customHeight="1">
      <c r="A51" s="97" t="s">
        <v>68</v>
      </c>
      <c r="B51" s="32"/>
      <c r="C51" s="32"/>
      <c r="D51" s="32"/>
      <c r="E51" s="32"/>
      <c r="F51" s="33"/>
      <c r="G51" s="98" t="s">
        <v>65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09"/>
      <c r="S51" s="51"/>
    </row>
    <row r="52" spans="1:19" ht="20.25" customHeight="1">
      <c r="A52" s="103" t="s">
        <v>21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0" t="s">
        <v>64</v>
      </c>
      <c r="B54" s="41"/>
      <c r="C54" s="41"/>
      <c r="D54" s="41"/>
      <c r="E54" s="41"/>
      <c r="F54" s="111"/>
      <c r="G54" s="112" t="s">
        <v>65</v>
      </c>
      <c r="H54" s="41"/>
      <c r="I54" s="41"/>
      <c r="J54" s="41"/>
      <c r="K54" s="41"/>
      <c r="L54" s="85">
        <v>29</v>
      </c>
      <c r="M54" s="86" t="s">
        <v>73</v>
      </c>
      <c r="N54" s="87"/>
      <c r="O54" s="87"/>
      <c r="P54" s="87"/>
      <c r="Q54" s="88"/>
      <c r="R54" s="55">
        <v>0</v>
      </c>
      <c r="S54" s="11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74</v>
      </c>
      <c r="B1" s="115"/>
      <c r="C1" s="115"/>
      <c r="D1" s="115"/>
      <c r="E1" s="115"/>
    </row>
    <row r="2" spans="1:5" ht="12" customHeight="1">
      <c r="A2" s="116" t="s">
        <v>75</v>
      </c>
      <c r="B2" s="117" t="str">
        <f>'Krycí list'!E5</f>
        <v>Dobudovanie systému pre odvoz komunálneho odpadu v obci Kružlová</v>
      </c>
      <c r="C2" s="118"/>
      <c r="D2" s="118"/>
      <c r="E2" s="118"/>
    </row>
    <row r="3" spans="1:5" ht="12" customHeight="1">
      <c r="A3" s="116" t="s">
        <v>76</v>
      </c>
      <c r="B3" s="117" t="str">
        <f>'Krycí list'!E7</f>
        <v>SO 03 Stojisko č.3</v>
      </c>
      <c r="C3" s="119"/>
      <c r="D3" s="117"/>
      <c r="E3" s="120"/>
    </row>
    <row r="4" spans="1:5" ht="12" customHeight="1">
      <c r="A4" s="116" t="s">
        <v>77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78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79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80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81</v>
      </c>
      <c r="B9" s="178">
        <f>'Krycí list'!O31</f>
        <v>0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82</v>
      </c>
      <c r="B11" s="122" t="s">
        <v>83</v>
      </c>
      <c r="C11" s="123" t="s">
        <v>84</v>
      </c>
      <c r="D11" s="124" t="s">
        <v>85</v>
      </c>
      <c r="E11" s="123" t="s">
        <v>86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str">
        <f>Rozpocet!A14</f>
        <v>HSV</v>
      </c>
      <c r="B14" s="132" t="str">
        <f>Rozpocet!C14</f>
        <v>Práce a dodávky HSV</v>
      </c>
      <c r="C14" s="133">
        <f>Rozpocet!G14</f>
        <v>0</v>
      </c>
      <c r="D14" s="133">
        <f>Rozpocet!I14</f>
        <v>41.292480999999995</v>
      </c>
      <c r="E14" s="133">
        <f>Rozpocet!K14</f>
        <v>0</v>
      </c>
    </row>
    <row r="15" spans="1:5" s="130" customFormat="1" ht="12.75" customHeight="1">
      <c r="A15" s="134" t="str">
        <f>Rozpocet!A15</f>
        <v>1</v>
      </c>
      <c r="B15" s="135" t="str">
        <f>Rozpocet!C15</f>
        <v>Zemné práce</v>
      </c>
      <c r="C15" s="136">
        <f>Rozpocet!G15</f>
        <v>0</v>
      </c>
      <c r="D15" s="136">
        <f>Rozpocet!I15</f>
        <v>0</v>
      </c>
      <c r="E15" s="136">
        <f>Rozpocet!K15</f>
        <v>0</v>
      </c>
    </row>
    <row r="16" spans="1:5" s="130" customFormat="1" ht="12.75" customHeight="1">
      <c r="A16" s="134" t="str">
        <f>Rozpocet!A20</f>
        <v>2</v>
      </c>
      <c r="B16" s="135" t="str">
        <f>Rozpocet!C20</f>
        <v>Zakladanie</v>
      </c>
      <c r="C16" s="136">
        <f>Rozpocet!G20</f>
        <v>0</v>
      </c>
      <c r="D16" s="136">
        <f>Rozpocet!I20</f>
        <v>0.01314</v>
      </c>
      <c r="E16" s="136">
        <f>Rozpocet!K20</f>
        <v>0</v>
      </c>
    </row>
    <row r="17" spans="1:5" s="130" customFormat="1" ht="12.75" customHeight="1">
      <c r="A17" s="134" t="str">
        <f>Rozpocet!A23</f>
        <v>5</v>
      </c>
      <c r="B17" s="135" t="str">
        <f>Rozpocet!C23</f>
        <v>Komunikácie</v>
      </c>
      <c r="C17" s="136">
        <f>Rozpocet!G23</f>
        <v>0</v>
      </c>
      <c r="D17" s="136">
        <f>Rozpocet!I23</f>
        <v>27.215624999999996</v>
      </c>
      <c r="E17" s="136">
        <f>Rozpocet!K23</f>
        <v>0</v>
      </c>
    </row>
    <row r="18" spans="1:5" s="130" customFormat="1" ht="12.75" customHeight="1">
      <c r="A18" s="134" t="str">
        <f>Rozpocet!A27</f>
        <v>6</v>
      </c>
      <c r="B18" s="135" t="str">
        <f>Rozpocet!C27</f>
        <v>Úpravy povrchov, podlahy, osadenie</v>
      </c>
      <c r="C18" s="136">
        <f>Rozpocet!G27</f>
        <v>0</v>
      </c>
      <c r="D18" s="136">
        <f>Rozpocet!I27</f>
        <v>8.2665</v>
      </c>
      <c r="E18" s="136">
        <f>Rozpocet!K27</f>
        <v>0</v>
      </c>
    </row>
    <row r="19" spans="1:5" s="130" customFormat="1" ht="12.75" customHeight="1">
      <c r="A19" s="134" t="str">
        <f>Rozpocet!A29</f>
        <v>9</v>
      </c>
      <c r="B19" s="135" t="str">
        <f>Rozpocet!C29</f>
        <v>Ostatné konštrukcie a práce-búranie</v>
      </c>
      <c r="C19" s="136">
        <f>Rozpocet!G29</f>
        <v>0</v>
      </c>
      <c r="D19" s="136">
        <f>Rozpocet!I29</f>
        <v>5.797216000000001</v>
      </c>
      <c r="E19" s="136">
        <f>Rozpocet!K29</f>
        <v>0</v>
      </c>
    </row>
    <row r="20" spans="1:5" s="130" customFormat="1" ht="12.75" customHeight="1">
      <c r="A20" s="134" t="str">
        <f>Rozpocet!A32</f>
        <v>99</v>
      </c>
      <c r="B20" s="135" t="str">
        <f>Rozpocet!C32</f>
        <v>Presun hmôt HSV</v>
      </c>
      <c r="C20" s="136">
        <f>Rozpocet!G32</f>
        <v>0</v>
      </c>
      <c r="D20" s="136">
        <f>Rozpocet!I32</f>
        <v>0</v>
      </c>
      <c r="E20" s="136">
        <f>Rozpocet!K32</f>
        <v>0</v>
      </c>
    </row>
    <row r="21" spans="2:5" s="137" customFormat="1" ht="12.75" customHeight="1">
      <c r="B21" s="138" t="s">
        <v>87</v>
      </c>
      <c r="C21" s="139">
        <f>Rozpocet!G34</f>
        <v>0</v>
      </c>
      <c r="D21" s="139">
        <f>Rozpocet!I34</f>
        <v>41.292480999999995</v>
      </c>
      <c r="E21" s="139">
        <f>Rozpocet!K34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V27" sqref="V27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55.7109375" style="2" customWidth="1"/>
    <col min="4" max="4" width="4.7109375" style="2" customWidth="1"/>
    <col min="5" max="5" width="9.57421875" style="2" customWidth="1"/>
    <col min="6" max="6" width="9.8515625" style="2" customWidth="1"/>
    <col min="7" max="7" width="12.7109375" style="2" customWidth="1"/>
    <col min="8" max="8" width="10.71093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6.00390625" style="2" customWidth="1"/>
    <col min="13" max="13" width="6.7109375" style="2" hidden="1" customWidth="1"/>
    <col min="14" max="14" width="7.140625" style="2" hidden="1" customWidth="1"/>
    <col min="15" max="17" width="9.140625" style="2" hidden="1" customWidth="1"/>
    <col min="18" max="18" width="0" style="2" hidden="1" customWidth="1"/>
    <col min="19" max="16384" width="9.140625" style="2" customWidth="1"/>
  </cols>
  <sheetData>
    <row r="1" spans="1:18" ht="18" customHeight="1">
      <c r="A1" s="114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1"/>
      <c r="O1" s="140"/>
      <c r="P1" s="140"/>
      <c r="Q1" s="140"/>
      <c r="R1" s="140"/>
    </row>
    <row r="2" spans="1:18" ht="11.25" customHeight="1">
      <c r="A2" s="116" t="s">
        <v>75</v>
      </c>
      <c r="B2" s="117"/>
      <c r="C2" s="117" t="str">
        <f>'Krycí list'!E5</f>
        <v>Dobudovanie systému pre odvoz komunálneho odpadu v obci Kružlová</v>
      </c>
      <c r="D2" s="117"/>
      <c r="E2" s="117"/>
      <c r="F2" s="117"/>
      <c r="G2" s="117"/>
      <c r="H2" s="117"/>
      <c r="I2" s="117"/>
      <c r="J2" s="140"/>
      <c r="K2" s="140"/>
      <c r="L2" s="140"/>
      <c r="M2" s="141"/>
      <c r="N2" s="141"/>
      <c r="O2" s="140"/>
      <c r="P2" s="140"/>
      <c r="Q2" s="140"/>
      <c r="R2" s="140"/>
    </row>
    <row r="3" spans="1:18" ht="11.25" customHeight="1">
      <c r="A3" s="116" t="s">
        <v>76</v>
      </c>
      <c r="B3" s="117"/>
      <c r="C3" s="117" t="str">
        <f>'Krycí list'!E7</f>
        <v>SO 03 Stojisko č.3</v>
      </c>
      <c r="D3" s="117"/>
      <c r="E3" s="117"/>
      <c r="F3" s="117"/>
      <c r="G3" s="117"/>
      <c r="H3" s="117"/>
      <c r="I3" s="117"/>
      <c r="J3" s="140"/>
      <c r="K3" s="140"/>
      <c r="L3" s="140"/>
      <c r="M3" s="141"/>
      <c r="N3" s="141"/>
      <c r="O3" s="140"/>
      <c r="P3" s="140"/>
      <c r="Q3" s="140"/>
      <c r="R3" s="140"/>
    </row>
    <row r="4" spans="1:18" ht="11.25" customHeight="1">
      <c r="A4" s="116" t="s">
        <v>77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40"/>
      <c r="K4" s="140"/>
      <c r="L4" s="140"/>
      <c r="M4" s="141"/>
      <c r="N4" s="141"/>
      <c r="O4" s="140"/>
      <c r="P4" s="140"/>
      <c r="Q4" s="140"/>
      <c r="R4" s="140"/>
    </row>
    <row r="5" spans="1:18" ht="11.25" customHeight="1">
      <c r="A5" s="117" t="s">
        <v>89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40"/>
      <c r="K5" s="140"/>
      <c r="L5" s="140"/>
      <c r="M5" s="141"/>
      <c r="N5" s="141"/>
      <c r="O5" s="140"/>
      <c r="P5" s="140"/>
      <c r="Q5" s="140"/>
      <c r="R5" s="140"/>
    </row>
    <row r="6" spans="1:18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40"/>
      <c r="K6" s="140"/>
      <c r="L6" s="140"/>
      <c r="M6" s="141"/>
      <c r="N6" s="141"/>
      <c r="O6" s="140"/>
      <c r="P6" s="140"/>
      <c r="Q6" s="140"/>
      <c r="R6" s="140"/>
    </row>
    <row r="7" spans="1:18" ht="11.25" customHeight="1">
      <c r="A7" s="117" t="s">
        <v>79</v>
      </c>
      <c r="B7" s="117"/>
      <c r="C7" s="117" t="str">
        <f>'Krycí list'!E26</f>
        <v> </v>
      </c>
      <c r="D7" s="117"/>
      <c r="E7" s="117"/>
      <c r="F7" s="117"/>
      <c r="G7" s="117"/>
      <c r="H7" s="117"/>
      <c r="I7" s="117"/>
      <c r="J7" s="140"/>
      <c r="K7" s="140"/>
      <c r="L7" s="140"/>
      <c r="M7" s="141"/>
      <c r="N7" s="141"/>
      <c r="O7" s="140"/>
      <c r="P7" s="140"/>
      <c r="Q7" s="140"/>
      <c r="R7" s="140"/>
    </row>
    <row r="8" spans="1:18" ht="11.25" customHeight="1">
      <c r="A8" s="117" t="s">
        <v>80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40"/>
      <c r="K8" s="140"/>
      <c r="L8" s="140"/>
      <c r="M8" s="141"/>
      <c r="N8" s="141"/>
      <c r="O8" s="140"/>
      <c r="P8" s="140"/>
      <c r="Q8" s="140"/>
      <c r="R8" s="140"/>
    </row>
    <row r="9" spans="1:18" ht="11.25" customHeight="1">
      <c r="A9" s="117" t="s">
        <v>81</v>
      </c>
      <c r="B9" s="117"/>
      <c r="C9" s="178">
        <f>'Krycí list'!O31</f>
        <v>0</v>
      </c>
      <c r="D9" s="117"/>
      <c r="E9" s="117"/>
      <c r="F9" s="117"/>
      <c r="G9" s="117"/>
      <c r="H9" s="117"/>
      <c r="I9" s="117"/>
      <c r="J9" s="140"/>
      <c r="K9" s="140"/>
      <c r="L9" s="140"/>
      <c r="M9" s="141"/>
      <c r="N9" s="141"/>
      <c r="O9" s="140"/>
      <c r="P9" s="140"/>
      <c r="Q9" s="140"/>
      <c r="R9" s="140"/>
    </row>
    <row r="10" spans="1:18" ht="6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141"/>
      <c r="O10" s="140"/>
      <c r="P10" s="140"/>
      <c r="Q10" s="140"/>
      <c r="R10" s="140"/>
    </row>
    <row r="11" spans="1:19" ht="21.75" customHeight="1">
      <c r="A11" s="121" t="s">
        <v>90</v>
      </c>
      <c r="B11" s="122" t="s">
        <v>91</v>
      </c>
      <c r="C11" s="122" t="s">
        <v>83</v>
      </c>
      <c r="D11" s="122" t="s">
        <v>92</v>
      </c>
      <c r="E11" s="122" t="s">
        <v>93</v>
      </c>
      <c r="F11" s="122" t="s">
        <v>94</v>
      </c>
      <c r="G11" s="122" t="s">
        <v>84</v>
      </c>
      <c r="H11" s="122" t="s">
        <v>95</v>
      </c>
      <c r="I11" s="122" t="s">
        <v>85</v>
      </c>
      <c r="J11" s="122" t="s">
        <v>96</v>
      </c>
      <c r="K11" s="122" t="s">
        <v>97</v>
      </c>
      <c r="L11" s="122" t="s">
        <v>98</v>
      </c>
      <c r="M11" s="142" t="s">
        <v>99</v>
      </c>
      <c r="N11" s="142" t="s">
        <v>100</v>
      </c>
      <c r="O11" s="122"/>
      <c r="P11" s="122"/>
      <c r="Q11" s="122"/>
      <c r="R11" s="143" t="s">
        <v>101</v>
      </c>
      <c r="S11" s="144"/>
    </row>
    <row r="12" spans="1:19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/>
      <c r="I12" s="126"/>
      <c r="J12" s="126"/>
      <c r="K12" s="126"/>
      <c r="L12" s="126">
        <v>8</v>
      </c>
      <c r="M12" s="145">
        <v>11</v>
      </c>
      <c r="N12" s="145">
        <v>12</v>
      </c>
      <c r="O12" s="126"/>
      <c r="P12" s="126"/>
      <c r="Q12" s="126"/>
      <c r="R12" s="146">
        <v>11</v>
      </c>
      <c r="S12" s="144"/>
    </row>
    <row r="13" spans="1:18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7"/>
      <c r="M13" s="148"/>
      <c r="N13" s="149"/>
      <c r="O13" s="147"/>
      <c r="P13" s="147"/>
      <c r="Q13" s="147"/>
      <c r="R13" s="147"/>
    </row>
    <row r="14" spans="1:14" s="130" customFormat="1" ht="12.75" customHeight="1">
      <c r="A14" s="150" t="s">
        <v>40</v>
      </c>
      <c r="B14" s="151" t="s">
        <v>61</v>
      </c>
      <c r="C14" s="150" t="s">
        <v>102</v>
      </c>
      <c r="D14" s="150"/>
      <c r="E14" s="150"/>
      <c r="F14" s="150"/>
      <c r="G14" s="152">
        <f>G15+G20+G23+G27+G29+G32</f>
        <v>0</v>
      </c>
      <c r="H14" s="150"/>
      <c r="I14" s="152">
        <f>I15+I20+I23+I27+I29+I32</f>
        <v>41.292480999999995</v>
      </c>
      <c r="J14" s="150"/>
      <c r="K14" s="152">
        <f>K15+K20+K23+K27+K29+K32</f>
        <v>0</v>
      </c>
      <c r="L14" s="150"/>
      <c r="N14" s="132" t="s">
        <v>103</v>
      </c>
    </row>
    <row r="15" spans="1:14" s="130" customFormat="1" ht="12.75" customHeight="1">
      <c r="A15" s="135" t="s">
        <v>104</v>
      </c>
      <c r="B15" s="134" t="s">
        <v>61</v>
      </c>
      <c r="C15" s="135" t="s">
        <v>105</v>
      </c>
      <c r="G15" s="136">
        <f>SUM(G16:G19)</f>
        <v>0</v>
      </c>
      <c r="I15" s="136">
        <f>SUM(I16:I19)</f>
        <v>0</v>
      </c>
      <c r="K15" s="136">
        <f>SUM(K16:K19)</f>
        <v>0</v>
      </c>
      <c r="N15" s="135" t="s">
        <v>104</v>
      </c>
    </row>
    <row r="16" spans="1:14" s="14" customFormat="1" ht="13.5" customHeight="1">
      <c r="A16" s="153" t="s">
        <v>104</v>
      </c>
      <c r="B16" s="153" t="s">
        <v>106</v>
      </c>
      <c r="C16" s="154" t="s">
        <v>107</v>
      </c>
      <c r="D16" s="153" t="s">
        <v>108</v>
      </c>
      <c r="E16" s="155">
        <v>19.366</v>
      </c>
      <c r="F16" s="155">
        <v>0</v>
      </c>
      <c r="G16" s="155">
        <f>ROUND(E16*F16,3)</f>
        <v>0</v>
      </c>
      <c r="H16" s="156">
        <v>0</v>
      </c>
      <c r="I16" s="155">
        <f>E16*H16</f>
        <v>0</v>
      </c>
      <c r="J16" s="156">
        <v>0</v>
      </c>
      <c r="K16" s="155">
        <f>E16*J16</f>
        <v>0</v>
      </c>
      <c r="L16" s="157">
        <v>20</v>
      </c>
      <c r="M16" s="158">
        <v>4</v>
      </c>
      <c r="N16" s="14" t="s">
        <v>109</v>
      </c>
    </row>
    <row r="17" spans="1:14" s="14" customFormat="1" ht="13.5" customHeight="1">
      <c r="A17" s="153" t="s">
        <v>109</v>
      </c>
      <c r="B17" s="153" t="s">
        <v>106</v>
      </c>
      <c r="C17" s="154" t="s">
        <v>110</v>
      </c>
      <c r="D17" s="153" t="s">
        <v>108</v>
      </c>
      <c r="E17" s="155">
        <v>19.366</v>
      </c>
      <c r="F17" s="155">
        <v>0</v>
      </c>
      <c r="G17" s="155">
        <f>ROUND(E17*F17,3)</f>
        <v>0</v>
      </c>
      <c r="H17" s="156">
        <v>0</v>
      </c>
      <c r="I17" s="155">
        <f>E17*H17</f>
        <v>0</v>
      </c>
      <c r="J17" s="156">
        <v>0</v>
      </c>
      <c r="K17" s="155">
        <f>E17*J17</f>
        <v>0</v>
      </c>
      <c r="L17" s="157">
        <v>20</v>
      </c>
      <c r="M17" s="158">
        <v>4</v>
      </c>
      <c r="N17" s="14" t="s">
        <v>109</v>
      </c>
    </row>
    <row r="18" spans="1:14" s="14" customFormat="1" ht="13.5" customHeight="1">
      <c r="A18" s="153" t="s">
        <v>111</v>
      </c>
      <c r="B18" s="153" t="s">
        <v>106</v>
      </c>
      <c r="C18" s="154" t="s">
        <v>112</v>
      </c>
      <c r="D18" s="153" t="s">
        <v>108</v>
      </c>
      <c r="E18" s="155">
        <v>19.366</v>
      </c>
      <c r="F18" s="155">
        <v>0</v>
      </c>
      <c r="G18" s="155">
        <f>ROUND(E18*F18,3)</f>
        <v>0</v>
      </c>
      <c r="H18" s="156">
        <v>0</v>
      </c>
      <c r="I18" s="155">
        <f>E18*H18</f>
        <v>0</v>
      </c>
      <c r="J18" s="156">
        <v>0</v>
      </c>
      <c r="K18" s="155">
        <f>E18*J18</f>
        <v>0</v>
      </c>
      <c r="L18" s="157">
        <v>20</v>
      </c>
      <c r="M18" s="158">
        <v>4</v>
      </c>
      <c r="N18" s="14" t="s">
        <v>109</v>
      </c>
    </row>
    <row r="19" spans="1:14" s="14" customFormat="1" ht="24" customHeight="1">
      <c r="A19" s="153" t="s">
        <v>113</v>
      </c>
      <c r="B19" s="153" t="s">
        <v>106</v>
      </c>
      <c r="C19" s="154" t="s">
        <v>114</v>
      </c>
      <c r="D19" s="153" t="s">
        <v>108</v>
      </c>
      <c r="E19" s="155">
        <v>19.366</v>
      </c>
      <c r="F19" s="155">
        <v>0</v>
      </c>
      <c r="G19" s="155">
        <f>ROUND(E19*F19,3)</f>
        <v>0</v>
      </c>
      <c r="H19" s="156">
        <v>0</v>
      </c>
      <c r="I19" s="155">
        <f>E19*H19</f>
        <v>0</v>
      </c>
      <c r="J19" s="156">
        <v>0</v>
      </c>
      <c r="K19" s="155">
        <f>E19*J19</f>
        <v>0</v>
      </c>
      <c r="L19" s="157">
        <v>20</v>
      </c>
      <c r="M19" s="158">
        <v>4</v>
      </c>
      <c r="N19" s="14" t="s">
        <v>109</v>
      </c>
    </row>
    <row r="20" spans="1:14" s="130" customFormat="1" ht="12.75" customHeight="1">
      <c r="A20" s="135" t="s">
        <v>109</v>
      </c>
      <c r="B20" s="134" t="s">
        <v>61</v>
      </c>
      <c r="C20" s="135" t="s">
        <v>115</v>
      </c>
      <c r="G20" s="136">
        <f>SUM(G21:G22)</f>
        <v>0</v>
      </c>
      <c r="I20" s="136">
        <f>SUM(I21:I22)</f>
        <v>0.01314</v>
      </c>
      <c r="K20" s="136">
        <f>SUM(K21:K22)</f>
        <v>0</v>
      </c>
      <c r="N20" s="135" t="s">
        <v>104</v>
      </c>
    </row>
    <row r="21" spans="1:14" s="14" customFormat="1" ht="24" customHeight="1">
      <c r="A21" s="153" t="s">
        <v>116</v>
      </c>
      <c r="B21" s="153" t="s">
        <v>106</v>
      </c>
      <c r="C21" s="154" t="s">
        <v>117</v>
      </c>
      <c r="D21" s="153" t="s">
        <v>118</v>
      </c>
      <c r="E21" s="155">
        <v>30</v>
      </c>
      <c r="F21" s="155">
        <v>0</v>
      </c>
      <c r="G21" s="155">
        <f>ROUND(E21*F21,3)</f>
        <v>0</v>
      </c>
      <c r="H21" s="156">
        <v>3E-05</v>
      </c>
      <c r="I21" s="155">
        <f>E21*H21</f>
        <v>0.0009</v>
      </c>
      <c r="J21" s="156">
        <v>0</v>
      </c>
      <c r="K21" s="155">
        <f>E21*J21</f>
        <v>0</v>
      </c>
      <c r="L21" s="157">
        <v>20</v>
      </c>
      <c r="M21" s="158">
        <v>4</v>
      </c>
      <c r="N21" s="14" t="s">
        <v>109</v>
      </c>
    </row>
    <row r="22" spans="1:14" s="14" customFormat="1" ht="13.5" customHeight="1">
      <c r="A22" s="159" t="s">
        <v>119</v>
      </c>
      <c r="B22" s="159" t="s">
        <v>120</v>
      </c>
      <c r="C22" s="160" t="s">
        <v>143</v>
      </c>
      <c r="D22" s="159" t="s">
        <v>118</v>
      </c>
      <c r="E22" s="161">
        <v>30.6</v>
      </c>
      <c r="F22" s="161">
        <v>0</v>
      </c>
      <c r="G22" s="161">
        <f>ROUND(E22*F22,3)</f>
        <v>0</v>
      </c>
      <c r="H22" s="162">
        <v>0.0004</v>
      </c>
      <c r="I22" s="161">
        <f>E22*H22</f>
        <v>0.012240000000000001</v>
      </c>
      <c r="J22" s="162">
        <v>0</v>
      </c>
      <c r="K22" s="161">
        <f>E22*J22</f>
        <v>0</v>
      </c>
      <c r="L22" s="163">
        <v>20</v>
      </c>
      <c r="M22" s="164">
        <v>8</v>
      </c>
      <c r="N22" s="165" t="s">
        <v>109</v>
      </c>
    </row>
    <row r="23" spans="1:14" s="130" customFormat="1" ht="12.75" customHeight="1">
      <c r="A23" s="135" t="s">
        <v>116</v>
      </c>
      <c r="B23" s="134" t="s">
        <v>61</v>
      </c>
      <c r="C23" s="135" t="s">
        <v>121</v>
      </c>
      <c r="G23" s="136">
        <f>SUM(G24:G26)</f>
        <v>0</v>
      </c>
      <c r="I23" s="136">
        <f>SUM(I24:I26)</f>
        <v>27.215624999999996</v>
      </c>
      <c r="K23" s="136">
        <f>SUM(K24:K26)</f>
        <v>0</v>
      </c>
      <c r="N23" s="135" t="s">
        <v>104</v>
      </c>
    </row>
    <row r="24" spans="1:14" s="14" customFormat="1" ht="13.5" customHeight="1">
      <c r="A24" s="153" t="s">
        <v>122</v>
      </c>
      <c r="B24" s="153" t="s">
        <v>106</v>
      </c>
      <c r="C24" s="154" t="s">
        <v>123</v>
      </c>
      <c r="D24" s="153" t="s">
        <v>108</v>
      </c>
      <c r="E24" s="155">
        <v>7.5</v>
      </c>
      <c r="F24" s="155">
        <v>0</v>
      </c>
      <c r="G24" s="155">
        <f>ROUND(E24*F24,3)</f>
        <v>0</v>
      </c>
      <c r="H24" s="156">
        <v>1.93125</v>
      </c>
      <c r="I24" s="155">
        <f>E24*H24</f>
        <v>14.484375</v>
      </c>
      <c r="J24" s="156">
        <v>0</v>
      </c>
      <c r="K24" s="155">
        <f>E24*J24</f>
        <v>0</v>
      </c>
      <c r="L24" s="157">
        <v>20</v>
      </c>
      <c r="M24" s="158">
        <v>4</v>
      </c>
      <c r="N24" s="14" t="s">
        <v>109</v>
      </c>
    </row>
    <row r="25" spans="1:14" s="14" customFormat="1" ht="24" customHeight="1">
      <c r="A25" s="153" t="s">
        <v>124</v>
      </c>
      <c r="B25" s="153" t="s">
        <v>106</v>
      </c>
      <c r="C25" s="154" t="s">
        <v>125</v>
      </c>
      <c r="D25" s="153" t="s">
        <v>118</v>
      </c>
      <c r="E25" s="155">
        <v>30</v>
      </c>
      <c r="F25" s="155">
        <v>0</v>
      </c>
      <c r="G25" s="155">
        <f>ROUND(E25*F25,3)</f>
        <v>0</v>
      </c>
      <c r="H25" s="156">
        <v>0.0835</v>
      </c>
      <c r="I25" s="155">
        <f>E25*H25</f>
        <v>2.5050000000000003</v>
      </c>
      <c r="J25" s="156">
        <v>0</v>
      </c>
      <c r="K25" s="155">
        <f>E25*J25</f>
        <v>0</v>
      </c>
      <c r="L25" s="157">
        <v>20</v>
      </c>
      <c r="M25" s="158">
        <v>4</v>
      </c>
      <c r="N25" s="14" t="s">
        <v>109</v>
      </c>
    </row>
    <row r="26" spans="1:14" s="14" customFormat="1" ht="13.5" customHeight="1">
      <c r="A26" s="159" t="s">
        <v>126</v>
      </c>
      <c r="B26" s="159" t="s">
        <v>120</v>
      </c>
      <c r="C26" s="160" t="s">
        <v>127</v>
      </c>
      <c r="D26" s="159" t="s">
        <v>128</v>
      </c>
      <c r="E26" s="161">
        <v>5.05</v>
      </c>
      <c r="F26" s="161">
        <v>0</v>
      </c>
      <c r="G26" s="161">
        <f>ROUND(E26*F26,3)</f>
        <v>0</v>
      </c>
      <c r="H26" s="162">
        <v>2.025</v>
      </c>
      <c r="I26" s="161">
        <f>E26*H26</f>
        <v>10.226249999999999</v>
      </c>
      <c r="J26" s="162">
        <v>0</v>
      </c>
      <c r="K26" s="161">
        <f>E26*J26</f>
        <v>0</v>
      </c>
      <c r="L26" s="163">
        <v>20</v>
      </c>
      <c r="M26" s="164">
        <v>8</v>
      </c>
      <c r="N26" s="165" t="s">
        <v>109</v>
      </c>
    </row>
    <row r="27" spans="1:14" s="130" customFormat="1" ht="12.75" customHeight="1">
      <c r="A27" s="135" t="s">
        <v>119</v>
      </c>
      <c r="B27" s="134" t="s">
        <v>61</v>
      </c>
      <c r="C27" s="135" t="s">
        <v>129</v>
      </c>
      <c r="G27" s="136">
        <f>G28</f>
        <v>0</v>
      </c>
      <c r="I27" s="136">
        <f>I28</f>
        <v>8.2665</v>
      </c>
      <c r="K27" s="136">
        <f>K28</f>
        <v>0</v>
      </c>
      <c r="N27" s="135" t="s">
        <v>104</v>
      </c>
    </row>
    <row r="28" spans="1:14" s="14" customFormat="1" ht="13.5" customHeight="1">
      <c r="A28" s="153" t="s">
        <v>130</v>
      </c>
      <c r="B28" s="153" t="s">
        <v>106</v>
      </c>
      <c r="C28" s="154" t="s">
        <v>131</v>
      </c>
      <c r="D28" s="153" t="s">
        <v>108</v>
      </c>
      <c r="E28" s="155">
        <v>4.5</v>
      </c>
      <c r="F28" s="155">
        <v>0</v>
      </c>
      <c r="G28" s="155">
        <f>ROUND(E28*F28,3)</f>
        <v>0</v>
      </c>
      <c r="H28" s="156">
        <v>1.837</v>
      </c>
      <c r="I28" s="155">
        <f>E28*H28</f>
        <v>8.2665</v>
      </c>
      <c r="J28" s="156">
        <v>0</v>
      </c>
      <c r="K28" s="155">
        <f>E28*J28</f>
        <v>0</v>
      </c>
      <c r="L28" s="157">
        <v>20</v>
      </c>
      <c r="M28" s="158">
        <v>4</v>
      </c>
      <c r="N28" s="14" t="s">
        <v>109</v>
      </c>
    </row>
    <row r="29" spans="1:14" s="130" customFormat="1" ht="12.75" customHeight="1">
      <c r="A29" s="135" t="s">
        <v>126</v>
      </c>
      <c r="B29" s="134" t="s">
        <v>61</v>
      </c>
      <c r="C29" s="135" t="s">
        <v>132</v>
      </c>
      <c r="G29" s="136">
        <f>SUM(G30:G31)</f>
        <v>0</v>
      </c>
      <c r="I29" s="136">
        <f>SUM(I30:I31)</f>
        <v>5.797216000000001</v>
      </c>
      <c r="K29" s="136">
        <f>SUM(K30:K31)</f>
        <v>0</v>
      </c>
      <c r="N29" s="135" t="s">
        <v>104</v>
      </c>
    </row>
    <row r="30" spans="1:14" s="14" customFormat="1" ht="24" customHeight="1">
      <c r="A30" s="153" t="s">
        <v>133</v>
      </c>
      <c r="B30" s="153" t="s">
        <v>106</v>
      </c>
      <c r="C30" s="154" t="s">
        <v>134</v>
      </c>
      <c r="D30" s="153" t="s">
        <v>135</v>
      </c>
      <c r="E30" s="155">
        <v>23.2</v>
      </c>
      <c r="F30" s="155">
        <v>0</v>
      </c>
      <c r="G30" s="155">
        <f>ROUND(E30*F30,3)</f>
        <v>0</v>
      </c>
      <c r="H30" s="156">
        <v>0.16403</v>
      </c>
      <c r="I30" s="155">
        <f>E30*H30</f>
        <v>3.805496</v>
      </c>
      <c r="J30" s="156">
        <v>0</v>
      </c>
      <c r="K30" s="155">
        <f>E30*J30</f>
        <v>0</v>
      </c>
      <c r="L30" s="157">
        <v>20</v>
      </c>
      <c r="M30" s="158">
        <v>4</v>
      </c>
      <c r="N30" s="14" t="s">
        <v>109</v>
      </c>
    </row>
    <row r="31" spans="1:14" s="14" customFormat="1" ht="13.5" customHeight="1">
      <c r="A31" s="159" t="s">
        <v>136</v>
      </c>
      <c r="B31" s="159" t="s">
        <v>120</v>
      </c>
      <c r="C31" s="160" t="s">
        <v>137</v>
      </c>
      <c r="D31" s="159" t="s">
        <v>128</v>
      </c>
      <c r="E31" s="161">
        <v>23.432</v>
      </c>
      <c r="F31" s="161">
        <v>0</v>
      </c>
      <c r="G31" s="161">
        <f>ROUND(E31*F31,3)</f>
        <v>0</v>
      </c>
      <c r="H31" s="162">
        <v>0.085</v>
      </c>
      <c r="I31" s="161">
        <f>E31*H31</f>
        <v>1.99172</v>
      </c>
      <c r="J31" s="162">
        <v>0</v>
      </c>
      <c r="K31" s="161">
        <f>E31*J31</f>
        <v>0</v>
      </c>
      <c r="L31" s="163">
        <v>20</v>
      </c>
      <c r="M31" s="164">
        <v>8</v>
      </c>
      <c r="N31" s="165" t="s">
        <v>109</v>
      </c>
    </row>
    <row r="32" spans="1:14" s="130" customFormat="1" ht="12.75" customHeight="1">
      <c r="A32" s="135" t="s">
        <v>138</v>
      </c>
      <c r="B32" s="134" t="s">
        <v>61</v>
      </c>
      <c r="C32" s="135" t="s">
        <v>139</v>
      </c>
      <c r="G32" s="136">
        <f>G33</f>
        <v>0</v>
      </c>
      <c r="I32" s="136">
        <f>I33</f>
        <v>0</v>
      </c>
      <c r="K32" s="136">
        <f>K33</f>
        <v>0</v>
      </c>
      <c r="N32" s="135" t="s">
        <v>104</v>
      </c>
    </row>
    <row r="33" spans="1:14" s="14" customFormat="1" ht="24" customHeight="1">
      <c r="A33" s="153" t="s">
        <v>140</v>
      </c>
      <c r="B33" s="153" t="s">
        <v>106</v>
      </c>
      <c r="C33" s="154" t="s">
        <v>141</v>
      </c>
      <c r="D33" s="153" t="s">
        <v>142</v>
      </c>
      <c r="E33" s="155">
        <v>41.292</v>
      </c>
      <c r="F33" s="155">
        <v>0</v>
      </c>
      <c r="G33" s="155">
        <f>ROUND(E33*F33,3)</f>
        <v>0</v>
      </c>
      <c r="H33" s="156">
        <v>0</v>
      </c>
      <c r="I33" s="155">
        <f>E33*H33</f>
        <v>0</v>
      </c>
      <c r="J33" s="156">
        <v>0</v>
      </c>
      <c r="K33" s="155">
        <f>E33*J33</f>
        <v>0</v>
      </c>
      <c r="L33" s="157">
        <v>20</v>
      </c>
      <c r="M33" s="158">
        <v>4</v>
      </c>
      <c r="N33" s="14" t="s">
        <v>109</v>
      </c>
    </row>
    <row r="34" spans="3:11" s="137" customFormat="1" ht="12.75" customHeight="1">
      <c r="C34" s="138" t="s">
        <v>87</v>
      </c>
      <c r="G34" s="139">
        <f>G14</f>
        <v>0</v>
      </c>
      <c r="I34" s="139">
        <f>I14</f>
        <v>41.292480999999995</v>
      </c>
      <c r="K34" s="139">
        <f>K14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Renáta Považská</cp:lastModifiedBy>
  <dcterms:modified xsi:type="dcterms:W3CDTF">2017-06-19T08:45:49Z</dcterms:modified>
  <cp:category/>
  <cp:version/>
  <cp:contentType/>
  <cp:contentStatus/>
</cp:coreProperties>
</file>